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\Сесія 11.07\Рішення по бюджету\"/>
    </mc:Choice>
  </mc:AlternateContent>
  <bookViews>
    <workbookView xWindow="240" yWindow="75" windowWidth="20115" windowHeight="10545"/>
  </bookViews>
  <sheets>
    <sheet name="видатки в.северинка" sheetId="3" r:id="rId1"/>
  </sheets>
  <definedNames>
    <definedName name="_xlnm.Print_Titles" localSheetId="0">'видатки в.северинка'!$9:$13</definedName>
  </definedNames>
  <calcPr calcId="152511"/>
</workbook>
</file>

<file path=xl/calcChain.xml><?xml version="1.0" encoding="utf-8"?>
<calcChain xmlns="http://schemas.openxmlformats.org/spreadsheetml/2006/main">
  <c r="P41" i="3" l="1"/>
  <c r="O41" i="3"/>
  <c r="O37" i="3" s="1"/>
  <c r="N41" i="3"/>
  <c r="N37" i="3" s="1"/>
  <c r="J41" i="3"/>
  <c r="F41" i="3"/>
  <c r="E41" i="3"/>
  <c r="P40" i="3"/>
  <c r="H40" i="3"/>
  <c r="H37" i="3" s="1"/>
  <c r="F40" i="3"/>
  <c r="E40" i="3"/>
  <c r="P39" i="3"/>
  <c r="F39" i="3"/>
  <c r="E39" i="3"/>
  <c r="P30" i="3"/>
  <c r="P29" i="3" s="1"/>
  <c r="O30" i="3"/>
  <c r="O29" i="3" s="1"/>
  <c r="N30" i="3"/>
  <c r="N29" i="3" s="1"/>
  <c r="K30" i="3"/>
  <c r="K29" i="3" s="1"/>
  <c r="J30" i="3"/>
  <c r="J29" i="3" s="1"/>
  <c r="F30" i="3"/>
  <c r="F29" i="3" s="1"/>
  <c r="E30" i="3"/>
  <c r="E29" i="3" s="1"/>
  <c r="P28" i="3"/>
  <c r="P27" i="3" s="1"/>
  <c r="F28" i="3"/>
  <c r="F27" i="3" s="1"/>
  <c r="E28" i="3"/>
  <c r="E27" i="3" s="1"/>
  <c r="P26" i="3"/>
  <c r="O26" i="3"/>
  <c r="N26" i="3"/>
  <c r="J26" i="3"/>
  <c r="P25" i="3"/>
  <c r="P24" i="3" s="1"/>
  <c r="O25" i="3"/>
  <c r="N25" i="3"/>
  <c r="J25" i="3"/>
  <c r="J24" i="3" s="1"/>
  <c r="P23" i="3"/>
  <c r="P22" i="3" s="1"/>
  <c r="O23" i="3"/>
  <c r="O22" i="3" s="1"/>
  <c r="N23" i="3"/>
  <c r="N22" i="3" s="1"/>
  <c r="L23" i="3"/>
  <c r="L22" i="3" s="1"/>
  <c r="M23" i="3"/>
  <c r="M22" i="3" s="1"/>
  <c r="K23" i="3"/>
  <c r="K22" i="3" s="1"/>
  <c r="J23" i="3"/>
  <c r="J22" i="3" s="1"/>
  <c r="I23" i="3"/>
  <c r="I22" i="3" s="1"/>
  <c r="H23" i="3"/>
  <c r="H22" i="3" s="1"/>
  <c r="G23" i="3"/>
  <c r="G22" i="3" s="1"/>
  <c r="F23" i="3"/>
  <c r="F22" i="3" s="1"/>
  <c r="E23" i="3"/>
  <c r="E22" i="3" s="1"/>
  <c r="P21" i="3"/>
  <c r="O21" i="3"/>
  <c r="N21" i="3"/>
  <c r="L21" i="3"/>
  <c r="M21" i="3"/>
  <c r="K21" i="3"/>
  <c r="J21" i="3"/>
  <c r="H21" i="3"/>
  <c r="I21" i="3"/>
  <c r="G21" i="3"/>
  <c r="F21" i="3"/>
  <c r="E21" i="3"/>
  <c r="P20" i="3"/>
  <c r="O20" i="3"/>
  <c r="O19" i="3" s="1"/>
  <c r="N20" i="3"/>
  <c r="N19" i="3" s="1"/>
  <c r="L20" i="3"/>
  <c r="L19" i="3" s="1"/>
  <c r="M20" i="3"/>
  <c r="K20" i="3"/>
  <c r="J20" i="3"/>
  <c r="J19" i="3" s="1"/>
  <c r="I20" i="3"/>
  <c r="H20" i="3"/>
  <c r="G20" i="3"/>
  <c r="G19" i="3" s="1"/>
  <c r="F20" i="3"/>
  <c r="F19" i="3" s="1"/>
  <c r="E20" i="3"/>
  <c r="E19" i="3" s="1"/>
  <c r="P18" i="3"/>
  <c r="P17" i="3" s="1"/>
  <c r="O18" i="3"/>
  <c r="O17" i="3" s="1"/>
  <c r="N18" i="3"/>
  <c r="N17" i="3" s="1"/>
  <c r="L18" i="3"/>
  <c r="L17" i="3" s="1"/>
  <c r="M18" i="3"/>
  <c r="M17" i="3" s="1"/>
  <c r="K18" i="3"/>
  <c r="K17" i="3" s="1"/>
  <c r="J18" i="3"/>
  <c r="J17" i="3" s="1"/>
  <c r="H18" i="3"/>
  <c r="H17" i="3" s="1"/>
  <c r="I18" i="3"/>
  <c r="I17" i="3" s="1"/>
  <c r="G18" i="3"/>
  <c r="G17" i="3" s="1"/>
  <c r="F18" i="3"/>
  <c r="F17" i="3" s="1"/>
  <c r="E18" i="3"/>
  <c r="E17" i="3" s="1"/>
  <c r="P16" i="3"/>
  <c r="P15" i="3" s="1"/>
  <c r="O16" i="3"/>
  <c r="O15" i="3" s="1"/>
  <c r="N16" i="3"/>
  <c r="N15" i="3" s="1"/>
  <c r="M16" i="3"/>
  <c r="M15" i="3" s="1"/>
  <c r="L16" i="3"/>
  <c r="L15" i="3" s="1"/>
  <c r="I16" i="3"/>
  <c r="I15" i="3" s="1"/>
  <c r="K16" i="3"/>
  <c r="K15" i="3" s="1"/>
  <c r="J16" i="3"/>
  <c r="J15" i="3" s="1"/>
  <c r="H16" i="3"/>
  <c r="H15" i="3" s="1"/>
  <c r="G16" i="3"/>
  <c r="G15" i="3" s="1"/>
  <c r="F16" i="3"/>
  <c r="F15" i="3" s="1"/>
  <c r="E16" i="3"/>
  <c r="E15" i="3" s="1"/>
  <c r="F42" i="3"/>
  <c r="G42" i="3"/>
  <c r="H42" i="3"/>
  <c r="I42" i="3"/>
  <c r="J42" i="3"/>
  <c r="K42" i="3"/>
  <c r="L42" i="3"/>
  <c r="M42" i="3"/>
  <c r="N42" i="3"/>
  <c r="O42" i="3"/>
  <c r="P42" i="3"/>
  <c r="E42" i="3"/>
  <c r="G37" i="3"/>
  <c r="I37" i="3"/>
  <c r="J37" i="3"/>
  <c r="K37" i="3"/>
  <c r="L37" i="3"/>
  <c r="M37" i="3"/>
  <c r="F35" i="3"/>
  <c r="G35" i="3"/>
  <c r="H35" i="3"/>
  <c r="I35" i="3"/>
  <c r="J35" i="3"/>
  <c r="K35" i="3"/>
  <c r="L35" i="3"/>
  <c r="M35" i="3"/>
  <c r="N35" i="3"/>
  <c r="O35" i="3"/>
  <c r="P35" i="3"/>
  <c r="E35" i="3"/>
  <c r="F33" i="3"/>
  <c r="G33" i="3"/>
  <c r="H33" i="3"/>
  <c r="I33" i="3"/>
  <c r="J33" i="3"/>
  <c r="K33" i="3"/>
  <c r="L33" i="3"/>
  <c r="M33" i="3"/>
  <c r="N33" i="3"/>
  <c r="O33" i="3"/>
  <c r="P33" i="3"/>
  <c r="E33" i="3"/>
  <c r="F31" i="3"/>
  <c r="G31" i="3"/>
  <c r="H31" i="3"/>
  <c r="I31" i="3"/>
  <c r="J31" i="3"/>
  <c r="K31" i="3"/>
  <c r="L31" i="3"/>
  <c r="M31" i="3"/>
  <c r="N31" i="3"/>
  <c r="O31" i="3"/>
  <c r="P31" i="3"/>
  <c r="E31" i="3"/>
  <c r="G29" i="3"/>
  <c r="H29" i="3"/>
  <c r="I29" i="3"/>
  <c r="L29" i="3"/>
  <c r="M29" i="3"/>
  <c r="G27" i="3"/>
  <c r="H27" i="3"/>
  <c r="I27" i="3"/>
  <c r="J27" i="3"/>
  <c r="K27" i="3"/>
  <c r="L27" i="3"/>
  <c r="M27" i="3"/>
  <c r="N27" i="3"/>
  <c r="O27" i="3"/>
  <c r="F24" i="3"/>
  <c r="G24" i="3"/>
  <c r="H24" i="3"/>
  <c r="I24" i="3"/>
  <c r="K24" i="3"/>
  <c r="L24" i="3"/>
  <c r="M24" i="3"/>
  <c r="E24" i="3"/>
  <c r="F37" i="3" l="1"/>
  <c r="P37" i="3"/>
  <c r="P19" i="3"/>
  <c r="E37" i="3"/>
  <c r="E44" i="3" s="1"/>
  <c r="E14" i="3" s="1"/>
  <c r="O24" i="3"/>
  <c r="O44" i="3" s="1"/>
  <c r="O14" i="3" s="1"/>
  <c r="N24" i="3"/>
  <c r="N44" i="3" s="1"/>
  <c r="N14" i="3" s="1"/>
  <c r="K19" i="3"/>
  <c r="K44" i="3" s="1"/>
  <c r="K14" i="3" s="1"/>
  <c r="I19" i="3"/>
  <c r="I44" i="3" s="1"/>
  <c r="I14" i="3" s="1"/>
  <c r="M19" i="3"/>
  <c r="M44" i="3" s="1"/>
  <c r="M14" i="3" s="1"/>
  <c r="H19" i="3"/>
  <c r="H44" i="3" s="1"/>
  <c r="H14" i="3" s="1"/>
  <c r="J44" i="3"/>
  <c r="J14" i="3" s="1"/>
  <c r="F44" i="3"/>
  <c r="F14" i="3" s="1"/>
  <c r="L44" i="3"/>
  <c r="L14" i="3" s="1"/>
  <c r="G44" i="3"/>
  <c r="G14" i="3" s="1"/>
  <c r="P44" i="3" l="1"/>
  <c r="P14" i="3" s="1"/>
</calcChain>
</file>

<file path=xl/sharedStrings.xml><?xml version="1.0" encoding="utf-8"?>
<sst xmlns="http://schemas.openxmlformats.org/spreadsheetml/2006/main" count="110" uniqueCount="101">
  <si>
    <t>(грн.)</t>
  </si>
  <si>
    <t>Всього</t>
  </si>
  <si>
    <t>Загальний фонд</t>
  </si>
  <si>
    <t>Спеціальний фонд</t>
  </si>
  <si>
    <t>Секретар</t>
  </si>
  <si>
    <t>РОЗПОДІЛ</t>
  </si>
  <si>
    <t>видатків Великосеверинівської сільської ради на 2017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</si>
  <si>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</si>
  <si>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</si>
  <si>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</si>
  <si>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</si>
  <si>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</si>
  <si>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</si>
  <si>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</si>
  <si>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</si>
  <si>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</si>
  <si>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</si>
  <si>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</si>
  <si>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</t>
  </si>
  <si>
    <t>Аппарат місцевої ради</t>
  </si>
  <si>
    <t>0100</t>
  </si>
  <si>
    <t>Державне управління</t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</si>
  <si>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</si>
  <si>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</si>
  <si>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</si>
  <si>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</si>
  <si>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</si>
  <si>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1010</t>
  </si>
  <si>
    <t>0910</t>
  </si>
  <si>
    <t>Дошкільна освіта</t>
  </si>
  <si>
    <t>4000</t>
  </si>
  <si>
    <t>Культура і мистецтво</t>
  </si>
  <si>
    <t>4060</t>
  </si>
  <si>
    <t>0824</t>
  </si>
  <si>
    <t>Бібліотеки</t>
  </si>
  <si>
    <t>4090</t>
  </si>
  <si>
    <t>0828</t>
  </si>
  <si>
    <t>Палаци і будинки культури, клуби та інші заклади клубного типу</t>
  </si>
  <si>
    <t>6000</t>
  </si>
  <si>
    <t>Житлово-комунальне господарство</t>
  </si>
  <si>
    <t>6060</t>
  </si>
  <si>
    <t>0620</t>
  </si>
  <si>
    <t>Благоустрій міст, сіл, селищ</t>
  </si>
  <si>
    <t>6300</t>
  </si>
  <si>
    <t>Будівництво</t>
  </si>
  <si>
    <t>6310</t>
  </si>
  <si>
    <t>0490</t>
  </si>
  <si>
    <t>Реалізація заходів щодо інвестиційного розвитку території</t>
  </si>
  <si>
    <t>6430</t>
  </si>
  <si>
    <t>0443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</si>
  <si>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</si>
  <si>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</si>
  <si>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</si>
  <si>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6650</t>
  </si>
  <si>
    <t>0456</t>
  </si>
  <si>
    <t>Утримання та розвиток інфраструктури доріг</t>
  </si>
  <si>
    <t>7300</t>
  </si>
  <si>
    <t>Сільське і лісове господарство, рибне господарство та мисливство</t>
  </si>
  <si>
    <t>7310</t>
  </si>
  <si>
    <t>0421</t>
  </si>
  <si>
    <t>Проведення заходів із землеустрою</t>
  </si>
  <si>
    <t>7400</t>
  </si>
  <si>
    <t>Інші послуги, пов`язані з економічною діяльністю</t>
  </si>
  <si>
    <t>7500</t>
  </si>
  <si>
    <t>0411</t>
  </si>
  <si>
    <t>Інші заходи, пов`язані з економічною діяльністю</t>
  </si>
  <si>
    <t>7600</t>
  </si>
  <si>
    <t>Охорона навколишнього природного середовища та ядерна безпека</t>
  </si>
  <si>
    <t>7700</t>
  </si>
  <si>
    <t>0540</t>
  </si>
  <si>
    <t>Інші природоохоронні заходи</t>
  </si>
  <si>
    <t>7800</t>
  </si>
  <si>
    <t>Запобігання та ліквідація надзвичайних ситуацій та наслідків стихійного лиха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</si>
  <si>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</si>
  <si>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</si>
  <si>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</si>
  <si>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</si>
  <si>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</si>
  <si>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8021</t>
  </si>
  <si>
    <t>0160</t>
  </si>
  <si>
    <t>Проведення місцевих виборів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</si>
  <si>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</si>
  <si>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</si>
  <si>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</si>
  <si>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8600</t>
  </si>
  <si>
    <t>0133</t>
  </si>
  <si>
    <t>Інші видатки</t>
  </si>
  <si>
    <t>8800</t>
  </si>
  <si>
    <t>Інші субвенції</t>
  </si>
  <si>
    <t>9100</t>
  </si>
  <si>
    <t>Цільові фонди</t>
  </si>
  <si>
    <t>9110</t>
  </si>
  <si>
    <t>0511</t>
  </si>
  <si>
    <t>Охорона та раціональне використання природних ресурсів</t>
  </si>
  <si>
    <t xml:space="preserve"> </t>
  </si>
  <si>
    <t>Г. КОЛОМІЄЦЬ</t>
  </si>
  <si>
    <t>сільської ради</t>
  </si>
  <si>
    <t>до рішення Великосеверинівської</t>
  </si>
  <si>
    <t>Додаток 3</t>
  </si>
  <si>
    <t>ради</t>
  </si>
  <si>
    <t>11 липня 2017 року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</si>
</sst>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E31" workbookViewId="0">
      <selection activeCell="M5" sqref="M5"/>
    </sheetView>
  </sheetViews>
  <sheetFormatPr defaultColWidth="13" defaultRowHeight="15.75" x14ac:dyDescent="0.25"/>
  <cols>
    <col min="1" max="1" width="8.28515625" style="2" customWidth="1"/>
    <col min="2" max="2" width="10.5703125" style="2" customWidth="1"/>
    <col min="3" max="3" width="8.85546875" style="2" customWidth="1"/>
    <col min="4" max="4" width="50" style="2" customWidth="1"/>
    <col min="5" max="15" width="13" style="2"/>
    <col min="16" max="16" width="15" style="2" customWidth="1"/>
    <col min="17" max="16384" width="13" style="2"/>
  </cols>
  <sheetData>
    <row r="1" spans="1:16" x14ac:dyDescent="0.25">
      <c r="M1" s="2" t="s">
        <v>98</v>
      </c>
    </row>
    <row r="2" spans="1:16" x14ac:dyDescent="0.25">
      <c r="M2" s="1" t="s">
        <v>97</v>
      </c>
    </row>
    <row r="3" spans="1:16" x14ac:dyDescent="0.25">
      <c r="M3" s="1" t="s">
        <v>96</v>
      </c>
    </row>
    <row r="4" spans="1:16" x14ac:dyDescent="0.25">
      <c r="M4" s="1" t="s">
        <v>100</v>
      </c>
    </row>
    <row r="6" spans="1:16" x14ac:dyDescent="0.25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5">
      <c r="A7" s="17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5">
      <c r="P8" s="4" t="s">
        <v>0</v>
      </c>
    </row>
    <row r="9" spans="1:16" x14ac:dyDescent="0.25">
      <c r="A9" s="16" t="s">
        <v>7</v>
      </c>
      <c r="B9" s="16" t="s">
        <v>8</v>
      </c>
      <c r="C9" s="16" t="s">
        <v>9</v>
      </c>
      <c r="D9" s="16" t="s">
        <v>10</v>
      </c>
      <c r="E9" s="16" t="s">
        <v>2</v>
      </c>
      <c r="F9" s="16"/>
      <c r="G9" s="16"/>
      <c r="H9" s="16"/>
      <c r="I9" s="16"/>
      <c r="J9" s="16" t="s">
        <v>3</v>
      </c>
      <c r="K9" s="16"/>
      <c r="L9" s="16"/>
      <c r="M9" s="16"/>
      <c r="N9" s="16"/>
      <c r="O9" s="16"/>
      <c r="P9" s="16" t="s">
        <v>11</v>
      </c>
    </row>
    <row r="10" spans="1:16" x14ac:dyDescent="0.25">
      <c r="A10" s="16"/>
      <c r="B10" s="16"/>
      <c r="C10" s="16"/>
      <c r="D10" s="16"/>
      <c r="E10" s="16" t="s">
        <v>1</v>
      </c>
      <c r="F10" s="16" t="s">
        <v>12</v>
      </c>
      <c r="G10" s="16" t="s">
        <v>13</v>
      </c>
      <c r="H10" s="16"/>
      <c r="I10" s="16" t="s">
        <v>14</v>
      </c>
      <c r="J10" s="16" t="s">
        <v>1</v>
      </c>
      <c r="K10" s="16" t="s">
        <v>12</v>
      </c>
      <c r="L10" s="16" t="s">
        <v>13</v>
      </c>
      <c r="M10" s="16"/>
      <c r="N10" s="16" t="s">
        <v>14</v>
      </c>
      <c r="O10" s="3" t="s">
        <v>13</v>
      </c>
      <c r="P10" s="16"/>
    </row>
    <row r="11" spans="1:16" x14ac:dyDescent="0.25">
      <c r="A11" s="16"/>
      <c r="B11" s="16"/>
      <c r="C11" s="16"/>
      <c r="D11" s="16"/>
      <c r="E11" s="16"/>
      <c r="F11" s="16"/>
      <c r="G11" s="16" t="s">
        <v>15</v>
      </c>
      <c r="H11" s="16" t="s">
        <v>16</v>
      </c>
      <c r="I11" s="16"/>
      <c r="J11" s="16"/>
      <c r="K11" s="16"/>
      <c r="L11" s="16" t="s">
        <v>15</v>
      </c>
      <c r="M11" s="16" t="s">
        <v>16</v>
      </c>
      <c r="N11" s="16"/>
      <c r="O11" s="16" t="s">
        <v>17</v>
      </c>
      <c r="P11" s="16"/>
    </row>
    <row r="12" spans="1:16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 x14ac:dyDescent="0.25">
      <c r="A14" s="5" t="s">
        <v>18</v>
      </c>
      <c r="B14" s="6"/>
      <c r="C14" s="7"/>
      <c r="D14" s="8" t="s">
        <v>19</v>
      </c>
      <c r="E14" s="9">
        <f>E44</f>
        <v>7780761</v>
      </c>
      <c r="F14" s="9">
        <f t="shared" ref="F14:P14" si="0">F44</f>
        <v>7635761</v>
      </c>
      <c r="G14" s="9">
        <f t="shared" si="0"/>
        <v>1353271</v>
      </c>
      <c r="H14" s="9">
        <f t="shared" si="0"/>
        <v>416703</v>
      </c>
      <c r="I14" s="9">
        <f t="shared" si="0"/>
        <v>145000</v>
      </c>
      <c r="J14" s="9">
        <f t="shared" si="0"/>
        <v>3800856.85</v>
      </c>
      <c r="K14" s="9">
        <f t="shared" si="0"/>
        <v>172271.85</v>
      </c>
      <c r="L14" s="9">
        <f t="shared" si="0"/>
        <v>0</v>
      </c>
      <c r="M14" s="9">
        <f t="shared" si="0"/>
        <v>0</v>
      </c>
      <c r="N14" s="9">
        <f t="shared" si="0"/>
        <v>3628585</v>
      </c>
      <c r="O14" s="9">
        <f t="shared" si="0"/>
        <v>3628585</v>
      </c>
      <c r="P14" s="9">
        <f t="shared" si="0"/>
        <v>11581617.85</v>
      </c>
    </row>
    <row r="15" spans="1:16" x14ac:dyDescent="0.25">
      <c r="A15" s="6"/>
      <c r="B15" s="5" t="s">
        <v>20</v>
      </c>
      <c r="C15" s="7"/>
      <c r="D15" s="8" t="s">
        <v>21</v>
      </c>
      <c r="E15" s="9">
        <f>E16</f>
        <v>2697976</v>
      </c>
      <c r="F15" s="9">
        <f t="shared" ref="F15:P15" si="1">F16</f>
        <v>2697976</v>
      </c>
      <c r="G15" s="9">
        <f t="shared" si="1"/>
        <v>1276471</v>
      </c>
      <c r="H15" s="9">
        <f t="shared" si="1"/>
        <v>134721</v>
      </c>
      <c r="I15" s="9">
        <f t="shared" si="1"/>
        <v>0</v>
      </c>
      <c r="J15" s="9">
        <f t="shared" si="1"/>
        <v>11326.85</v>
      </c>
      <c r="K15" s="9">
        <f t="shared" si="1"/>
        <v>1541.85</v>
      </c>
      <c r="L15" s="9">
        <f t="shared" si="1"/>
        <v>0</v>
      </c>
      <c r="M15" s="9">
        <f t="shared" si="1"/>
        <v>0</v>
      </c>
      <c r="N15" s="9">
        <f t="shared" si="1"/>
        <v>9785</v>
      </c>
      <c r="O15" s="9">
        <f t="shared" si="1"/>
        <v>9785</v>
      </c>
      <c r="P15" s="9">
        <f t="shared" si="1"/>
        <v>2709302.85</v>
      </c>
    </row>
    <row r="16" spans="1:16" ht="78.75" x14ac:dyDescent="0.25">
      <c r="A16" s="3"/>
      <c r="B16" s="10" t="s">
        <v>22</v>
      </c>
      <c r="C16" s="11" t="s">
        <v>23</v>
      </c>
      <c r="D16" s="12" t="s">
        <v>24</v>
      </c>
      <c r="E16" s="15">
        <f>1466300+1231676</f>
        <v>2697976</v>
      </c>
      <c r="F16" s="15">
        <f>1466300+1231676</f>
        <v>2697976</v>
      </c>
      <c r="G16" s="15">
        <f>746175+530296</f>
        <v>1276471</v>
      </c>
      <c r="H16" s="15">
        <f>49000+85721</f>
        <v>134721</v>
      </c>
      <c r="I16" s="15">
        <f>0+0</f>
        <v>0</v>
      </c>
      <c r="J16" s="15">
        <f>9785+1541.85</f>
        <v>11326.85</v>
      </c>
      <c r="K16" s="15">
        <f>0+1541.85</f>
        <v>1541.85</v>
      </c>
      <c r="L16" s="15">
        <f>0+0</f>
        <v>0</v>
      </c>
      <c r="M16" s="15">
        <f>0+0</f>
        <v>0</v>
      </c>
      <c r="N16" s="15">
        <f>9785+0</f>
        <v>9785</v>
      </c>
      <c r="O16" s="15">
        <f>9785+0</f>
        <v>9785</v>
      </c>
      <c r="P16" s="15">
        <f>1476085+1233217.85</f>
        <v>2709302.85</v>
      </c>
    </row>
    <row r="17" spans="1:16" x14ac:dyDescent="0.25">
      <c r="A17" s="6"/>
      <c r="B17" s="5" t="s">
        <v>25</v>
      </c>
      <c r="C17" s="7"/>
      <c r="D17" s="8" t="s">
        <v>26</v>
      </c>
      <c r="E17" s="9">
        <f>E18</f>
        <v>433000</v>
      </c>
      <c r="F17" s="9">
        <f t="shared" ref="F17:P17" si="2">F18</f>
        <v>433000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560000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560000</v>
      </c>
      <c r="O17" s="9">
        <f t="shared" si="2"/>
        <v>560000</v>
      </c>
      <c r="P17" s="9">
        <f t="shared" si="2"/>
        <v>993000</v>
      </c>
    </row>
    <row r="18" spans="1:16" x14ac:dyDescent="0.25">
      <c r="A18" s="3"/>
      <c r="B18" s="10" t="s">
        <v>27</v>
      </c>
      <c r="C18" s="11" t="s">
        <v>28</v>
      </c>
      <c r="D18" s="12" t="s">
        <v>29</v>
      </c>
      <c r="E18" s="15">
        <f>191000+242000</f>
        <v>433000</v>
      </c>
      <c r="F18" s="15">
        <f>191000+242000</f>
        <v>433000</v>
      </c>
      <c r="G18" s="15">
        <f>0+0</f>
        <v>0</v>
      </c>
      <c r="H18" s="15">
        <f t="shared" ref="H18:I18" si="3">0+0</f>
        <v>0</v>
      </c>
      <c r="I18" s="15">
        <f t="shared" si="3"/>
        <v>0</v>
      </c>
      <c r="J18" s="15">
        <f>560000+0</f>
        <v>560000</v>
      </c>
      <c r="K18" s="15">
        <f>0+0</f>
        <v>0</v>
      </c>
      <c r="L18" s="15">
        <f t="shared" ref="L18:M18" si="4">0+0</f>
        <v>0</v>
      </c>
      <c r="M18" s="15">
        <f t="shared" si="4"/>
        <v>0</v>
      </c>
      <c r="N18" s="15">
        <f>560000+0</f>
        <v>560000</v>
      </c>
      <c r="O18" s="15">
        <f>560000+0</f>
        <v>560000</v>
      </c>
      <c r="P18" s="15">
        <f>751000+242000</f>
        <v>993000</v>
      </c>
    </row>
    <row r="19" spans="1:16" x14ac:dyDescent="0.25">
      <c r="A19" s="6"/>
      <c r="B19" s="5" t="s">
        <v>30</v>
      </c>
      <c r="C19" s="7"/>
      <c r="D19" s="8" t="s">
        <v>31</v>
      </c>
      <c r="E19" s="9">
        <f t="shared" ref="E19:P19" si="5">E20+E21</f>
        <v>332743</v>
      </c>
      <c r="F19" s="9">
        <f t="shared" si="5"/>
        <v>332743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1686500</v>
      </c>
      <c r="K19" s="9">
        <f t="shared" si="5"/>
        <v>0</v>
      </c>
      <c r="L19" s="9">
        <f t="shared" si="5"/>
        <v>0</v>
      </c>
      <c r="M19" s="9">
        <f t="shared" si="5"/>
        <v>0</v>
      </c>
      <c r="N19" s="9">
        <f t="shared" si="5"/>
        <v>1686500</v>
      </c>
      <c r="O19" s="9">
        <f t="shared" si="5"/>
        <v>1686500</v>
      </c>
      <c r="P19" s="9">
        <f t="shared" si="5"/>
        <v>2019243</v>
      </c>
    </row>
    <row r="20" spans="1:16" x14ac:dyDescent="0.25">
      <c r="A20" s="3"/>
      <c r="B20" s="10" t="s">
        <v>32</v>
      </c>
      <c r="C20" s="11" t="s">
        <v>33</v>
      </c>
      <c r="D20" s="12" t="s">
        <v>34</v>
      </c>
      <c r="E20" s="15">
        <f>6000+26000</f>
        <v>32000</v>
      </c>
      <c r="F20" s="15">
        <f>6000+26000</f>
        <v>32000</v>
      </c>
      <c r="G20" s="15">
        <f>0+0</f>
        <v>0</v>
      </c>
      <c r="H20" s="15">
        <f>0+0</f>
        <v>0</v>
      </c>
      <c r="I20" s="15">
        <f>0+0</f>
        <v>0</v>
      </c>
      <c r="J20" s="15">
        <f>20500+13000</f>
        <v>33500</v>
      </c>
      <c r="K20" s="15">
        <f>0+0</f>
        <v>0</v>
      </c>
      <c r="L20" s="15">
        <f t="shared" ref="L20:M21" si="6">0+0</f>
        <v>0</v>
      </c>
      <c r="M20" s="15">
        <f t="shared" si="6"/>
        <v>0</v>
      </c>
      <c r="N20" s="15">
        <f>20500+13000</f>
        <v>33500</v>
      </c>
      <c r="O20" s="15">
        <f>20500+13000</f>
        <v>33500</v>
      </c>
      <c r="P20" s="15">
        <f>26500+39000</f>
        <v>65500</v>
      </c>
    </row>
    <row r="21" spans="1:16" ht="31.5" x14ac:dyDescent="0.25">
      <c r="A21" s="3"/>
      <c r="B21" s="10" t="s">
        <v>35</v>
      </c>
      <c r="C21" s="11" t="s">
        <v>36</v>
      </c>
      <c r="D21" s="12" t="s">
        <v>37</v>
      </c>
      <c r="E21" s="15">
        <f>42000+258743</f>
        <v>300743</v>
      </c>
      <c r="F21" s="15">
        <f>42000+258743</f>
        <v>300743</v>
      </c>
      <c r="G21" s="15">
        <f>0+0</f>
        <v>0</v>
      </c>
      <c r="H21" s="15">
        <f t="shared" ref="H21:I21" si="7">0+0</f>
        <v>0</v>
      </c>
      <c r="I21" s="15">
        <f t="shared" si="7"/>
        <v>0</v>
      </c>
      <c r="J21" s="15">
        <f>1380000+273000</f>
        <v>1653000</v>
      </c>
      <c r="K21" s="15">
        <f>0+0</f>
        <v>0</v>
      </c>
      <c r="L21" s="15">
        <f t="shared" si="6"/>
        <v>0</v>
      </c>
      <c r="M21" s="15">
        <f t="shared" si="6"/>
        <v>0</v>
      </c>
      <c r="N21" s="15">
        <f>1380000+273000</f>
        <v>1653000</v>
      </c>
      <c r="O21" s="15">
        <f>1380000+273000</f>
        <v>1653000</v>
      </c>
      <c r="P21" s="15">
        <f>1422000+531743</f>
        <v>1953743</v>
      </c>
    </row>
    <row r="22" spans="1:16" x14ac:dyDescent="0.25">
      <c r="A22" s="6"/>
      <c r="B22" s="5" t="s">
        <v>38</v>
      </c>
      <c r="C22" s="7"/>
      <c r="D22" s="8" t="s">
        <v>39</v>
      </c>
      <c r="E22" s="9">
        <f>E23</f>
        <v>918000</v>
      </c>
      <c r="F22" s="9">
        <f t="shared" ref="F22:P22" si="8">F23</f>
        <v>918000</v>
      </c>
      <c r="G22" s="9">
        <f t="shared" si="8"/>
        <v>0</v>
      </c>
      <c r="H22" s="9">
        <f t="shared" si="8"/>
        <v>7000</v>
      </c>
      <c r="I22" s="9">
        <f t="shared" si="8"/>
        <v>0</v>
      </c>
      <c r="J22" s="9">
        <f t="shared" si="8"/>
        <v>150000</v>
      </c>
      <c r="K22" s="9">
        <f t="shared" si="8"/>
        <v>0</v>
      </c>
      <c r="L22" s="9">
        <f t="shared" si="8"/>
        <v>0</v>
      </c>
      <c r="M22" s="9">
        <f t="shared" si="8"/>
        <v>0</v>
      </c>
      <c r="N22" s="9">
        <f t="shared" si="8"/>
        <v>150000</v>
      </c>
      <c r="O22" s="9">
        <f t="shared" si="8"/>
        <v>150000</v>
      </c>
      <c r="P22" s="9">
        <f t="shared" si="8"/>
        <v>1068000</v>
      </c>
    </row>
    <row r="23" spans="1:16" x14ac:dyDescent="0.25">
      <c r="A23" s="3"/>
      <c r="B23" s="10" t="s">
        <v>40</v>
      </c>
      <c r="C23" s="11" t="s">
        <v>41</v>
      </c>
      <c r="D23" s="12" t="s">
        <v>42</v>
      </c>
      <c r="E23" s="15">
        <f>837000+81000</f>
        <v>918000</v>
      </c>
      <c r="F23" s="15">
        <f>837000+81000</f>
        <v>918000</v>
      </c>
      <c r="G23" s="15">
        <f>0+0</f>
        <v>0</v>
      </c>
      <c r="H23" s="15">
        <f>7000+0</f>
        <v>7000</v>
      </c>
      <c r="I23" s="15">
        <f>0+0</f>
        <v>0</v>
      </c>
      <c r="J23" s="15">
        <f>150000+0</f>
        <v>150000</v>
      </c>
      <c r="K23" s="15">
        <f>0+0</f>
        <v>0</v>
      </c>
      <c r="L23" s="15">
        <f t="shared" ref="L23:M23" si="9">0+0</f>
        <v>0</v>
      </c>
      <c r="M23" s="15">
        <f t="shared" si="9"/>
        <v>0</v>
      </c>
      <c r="N23" s="15">
        <f>150000+0</f>
        <v>150000</v>
      </c>
      <c r="O23" s="15">
        <f>150000+0</f>
        <v>150000</v>
      </c>
      <c r="P23" s="15">
        <f>987000+81000</f>
        <v>1068000</v>
      </c>
    </row>
    <row r="24" spans="1:16" x14ac:dyDescent="0.25">
      <c r="A24" s="6"/>
      <c r="B24" s="5" t="s">
        <v>43</v>
      </c>
      <c r="C24" s="7"/>
      <c r="D24" s="8" t="s">
        <v>44</v>
      </c>
      <c r="E24" s="9">
        <f t="shared" ref="E24:P24" si="10">E25+E26</f>
        <v>0</v>
      </c>
      <c r="F24" s="9">
        <f t="shared" si="10"/>
        <v>0</v>
      </c>
      <c r="G24" s="9">
        <f t="shared" si="10"/>
        <v>0</v>
      </c>
      <c r="H24" s="9">
        <f t="shared" si="10"/>
        <v>0</v>
      </c>
      <c r="I24" s="9">
        <f t="shared" si="10"/>
        <v>0</v>
      </c>
      <c r="J24" s="9">
        <f t="shared" si="10"/>
        <v>1098600</v>
      </c>
      <c r="K24" s="9">
        <f t="shared" si="10"/>
        <v>0</v>
      </c>
      <c r="L24" s="9">
        <f t="shared" si="10"/>
        <v>0</v>
      </c>
      <c r="M24" s="9">
        <f t="shared" si="10"/>
        <v>0</v>
      </c>
      <c r="N24" s="9">
        <f t="shared" si="10"/>
        <v>1098600</v>
      </c>
      <c r="O24" s="9">
        <f t="shared" si="10"/>
        <v>1098600</v>
      </c>
      <c r="P24" s="9">
        <f t="shared" si="10"/>
        <v>1098600</v>
      </c>
    </row>
    <row r="25" spans="1:16" ht="31.5" x14ac:dyDescent="0.25">
      <c r="A25" s="3"/>
      <c r="B25" s="10" t="s">
        <v>45</v>
      </c>
      <c r="C25" s="11" t="s">
        <v>46</v>
      </c>
      <c r="D25" s="12" t="s">
        <v>47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f>582600+196000</f>
        <v>778600</v>
      </c>
      <c r="K25" s="15">
        <v>0</v>
      </c>
      <c r="L25" s="15">
        <v>0</v>
      </c>
      <c r="M25" s="15">
        <v>0</v>
      </c>
      <c r="N25" s="15">
        <f>582600+196000</f>
        <v>778600</v>
      </c>
      <c r="O25" s="15">
        <f>582600+196000</f>
        <v>778600</v>
      </c>
      <c r="P25" s="15">
        <f>582600+196000</f>
        <v>778600</v>
      </c>
    </row>
    <row r="26" spans="1:16" ht="31.5" x14ac:dyDescent="0.25">
      <c r="A26" s="3"/>
      <c r="B26" s="10" t="s">
        <v>48</v>
      </c>
      <c r="C26" s="11" t="s">
        <v>49</v>
      </c>
      <c r="D26" s="12" t="s">
        <v>50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f>120000+200000</f>
        <v>320000</v>
      </c>
      <c r="K26" s="15">
        <v>0</v>
      </c>
      <c r="L26" s="15">
        <v>0</v>
      </c>
      <c r="M26" s="15">
        <v>0</v>
      </c>
      <c r="N26" s="15">
        <f>120000+200000</f>
        <v>320000</v>
      </c>
      <c r="O26" s="15">
        <f>120000+200000</f>
        <v>320000</v>
      </c>
      <c r="P26" s="15">
        <f>120000+200000</f>
        <v>320000</v>
      </c>
    </row>
    <row r="27" spans="1:16" ht="31.5" x14ac:dyDescent="0.25">
      <c r="A27" s="6"/>
      <c r="B27" s="5" t="s">
        <v>51</v>
      </c>
      <c r="C27" s="7"/>
      <c r="D27" s="8" t="s">
        <v>52</v>
      </c>
      <c r="E27" s="9">
        <f>E28</f>
        <v>1329000</v>
      </c>
      <c r="F27" s="9">
        <f t="shared" ref="F27:P27" si="11">F28</f>
        <v>1329000</v>
      </c>
      <c r="G27" s="9">
        <f t="shared" si="11"/>
        <v>0</v>
      </c>
      <c r="H27" s="9">
        <f t="shared" si="11"/>
        <v>0</v>
      </c>
      <c r="I27" s="9">
        <f t="shared" si="11"/>
        <v>0</v>
      </c>
      <c r="J27" s="9">
        <f t="shared" si="11"/>
        <v>0</v>
      </c>
      <c r="K27" s="9">
        <f t="shared" si="11"/>
        <v>0</v>
      </c>
      <c r="L27" s="9">
        <f t="shared" si="11"/>
        <v>0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9">
        <f t="shared" si="11"/>
        <v>1329000</v>
      </c>
    </row>
    <row r="28" spans="1:16" x14ac:dyDescent="0.25">
      <c r="A28" s="3"/>
      <c r="B28" s="10" t="s">
        <v>53</v>
      </c>
      <c r="C28" s="11" t="s">
        <v>54</v>
      </c>
      <c r="D28" s="12" t="s">
        <v>55</v>
      </c>
      <c r="E28" s="15">
        <f>825000+504000</f>
        <v>1329000</v>
      </c>
      <c r="F28" s="15">
        <f>825000+504000</f>
        <v>1329000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>825000+504000</f>
        <v>1329000</v>
      </c>
    </row>
    <row r="29" spans="1:16" ht="31.5" x14ac:dyDescent="0.25">
      <c r="A29" s="6"/>
      <c r="B29" s="5" t="s">
        <v>56</v>
      </c>
      <c r="C29" s="7"/>
      <c r="D29" s="8" t="s">
        <v>57</v>
      </c>
      <c r="E29" s="9">
        <f>E30</f>
        <v>35000</v>
      </c>
      <c r="F29" s="9">
        <f t="shared" ref="F29:P29" si="12">F30</f>
        <v>35000</v>
      </c>
      <c r="G29" s="9">
        <f t="shared" si="12"/>
        <v>0</v>
      </c>
      <c r="H29" s="9">
        <f t="shared" si="12"/>
        <v>0</v>
      </c>
      <c r="I29" s="9">
        <f t="shared" si="12"/>
        <v>0</v>
      </c>
      <c r="J29" s="9">
        <f t="shared" si="12"/>
        <v>169010</v>
      </c>
      <c r="K29" s="9">
        <f t="shared" si="12"/>
        <v>165310</v>
      </c>
      <c r="L29" s="9">
        <f t="shared" si="12"/>
        <v>0</v>
      </c>
      <c r="M29" s="9">
        <f t="shared" si="12"/>
        <v>0</v>
      </c>
      <c r="N29" s="9">
        <f t="shared" si="12"/>
        <v>3700</v>
      </c>
      <c r="O29" s="9">
        <f t="shared" si="12"/>
        <v>3700</v>
      </c>
      <c r="P29" s="9">
        <f t="shared" si="12"/>
        <v>204010</v>
      </c>
    </row>
    <row r="30" spans="1:16" x14ac:dyDescent="0.25">
      <c r="A30" s="3"/>
      <c r="B30" s="10" t="s">
        <v>58</v>
      </c>
      <c r="C30" s="11" t="s">
        <v>59</v>
      </c>
      <c r="D30" s="12" t="s">
        <v>60</v>
      </c>
      <c r="E30" s="15">
        <f>30000+5000</f>
        <v>35000</v>
      </c>
      <c r="F30" s="15">
        <f>30000+5000</f>
        <v>35000</v>
      </c>
      <c r="G30" s="15">
        <v>0</v>
      </c>
      <c r="H30" s="15">
        <v>0</v>
      </c>
      <c r="I30" s="15">
        <v>0</v>
      </c>
      <c r="J30" s="15">
        <f>169010+0</f>
        <v>169010</v>
      </c>
      <c r="K30" s="15">
        <f>165310+0</f>
        <v>165310</v>
      </c>
      <c r="L30" s="15">
        <v>0</v>
      </c>
      <c r="M30" s="15">
        <v>0</v>
      </c>
      <c r="N30" s="15">
        <f>3700+0</f>
        <v>3700</v>
      </c>
      <c r="O30" s="15">
        <f>3700+0</f>
        <v>3700</v>
      </c>
      <c r="P30" s="15">
        <f>199010+5000</f>
        <v>204010</v>
      </c>
    </row>
    <row r="31" spans="1:16" ht="31.5" x14ac:dyDescent="0.25">
      <c r="A31" s="6"/>
      <c r="B31" s="5" t="s">
        <v>61</v>
      </c>
      <c r="C31" s="7"/>
      <c r="D31" s="8" t="s">
        <v>62</v>
      </c>
      <c r="E31" s="9">
        <f>E32</f>
        <v>145000</v>
      </c>
      <c r="F31" s="9">
        <f t="shared" ref="F31:P31" si="13">F32</f>
        <v>0</v>
      </c>
      <c r="G31" s="9">
        <f t="shared" si="13"/>
        <v>0</v>
      </c>
      <c r="H31" s="9">
        <f t="shared" si="13"/>
        <v>0</v>
      </c>
      <c r="I31" s="9">
        <f t="shared" si="13"/>
        <v>145000</v>
      </c>
      <c r="J31" s="9">
        <f t="shared" si="13"/>
        <v>0</v>
      </c>
      <c r="K31" s="9">
        <f t="shared" si="13"/>
        <v>0</v>
      </c>
      <c r="L31" s="9">
        <f t="shared" si="13"/>
        <v>0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9">
        <f t="shared" si="13"/>
        <v>145000</v>
      </c>
    </row>
    <row r="32" spans="1:16" x14ac:dyDescent="0.25">
      <c r="A32" s="3"/>
      <c r="B32" s="10" t="s">
        <v>63</v>
      </c>
      <c r="C32" s="11" t="s">
        <v>64</v>
      </c>
      <c r="D32" s="12" t="s">
        <v>65</v>
      </c>
      <c r="E32" s="15">
        <v>145000</v>
      </c>
      <c r="F32" s="15">
        <v>0</v>
      </c>
      <c r="G32" s="15">
        <v>0</v>
      </c>
      <c r="H32" s="15">
        <v>0</v>
      </c>
      <c r="I32" s="15">
        <v>145000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145000</v>
      </c>
    </row>
    <row r="33" spans="1:16" ht="31.5" x14ac:dyDescent="0.25">
      <c r="A33" s="6"/>
      <c r="B33" s="5" t="s">
        <v>66</v>
      </c>
      <c r="C33" s="7"/>
      <c r="D33" s="8" t="s">
        <v>67</v>
      </c>
      <c r="E33" s="9">
        <f>E34</f>
        <v>40000</v>
      </c>
      <c r="F33" s="9">
        <f t="shared" ref="F33:P33" si="14">F34</f>
        <v>40000</v>
      </c>
      <c r="G33" s="9">
        <f t="shared" si="14"/>
        <v>0</v>
      </c>
      <c r="H33" s="9">
        <f t="shared" si="14"/>
        <v>0</v>
      </c>
      <c r="I33" s="9">
        <f t="shared" si="14"/>
        <v>0</v>
      </c>
      <c r="J33" s="9">
        <f t="shared" si="14"/>
        <v>0</v>
      </c>
      <c r="K33" s="9">
        <f t="shared" si="14"/>
        <v>0</v>
      </c>
      <c r="L33" s="9">
        <f t="shared" si="14"/>
        <v>0</v>
      </c>
      <c r="M33" s="9">
        <f t="shared" si="14"/>
        <v>0</v>
      </c>
      <c r="N33" s="9">
        <f t="shared" si="14"/>
        <v>0</v>
      </c>
      <c r="O33" s="9">
        <f t="shared" si="14"/>
        <v>0</v>
      </c>
      <c r="P33" s="9">
        <f t="shared" si="14"/>
        <v>40000</v>
      </c>
    </row>
    <row r="34" spans="1:16" x14ac:dyDescent="0.25">
      <c r="A34" s="3"/>
      <c r="B34" s="10" t="s">
        <v>68</v>
      </c>
      <c r="C34" s="11" t="s">
        <v>69</v>
      </c>
      <c r="D34" s="12" t="s">
        <v>70</v>
      </c>
      <c r="E34" s="15">
        <v>40000</v>
      </c>
      <c r="F34" s="15">
        <v>40000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40000</v>
      </c>
    </row>
    <row r="35" spans="1:16" ht="31.5" x14ac:dyDescent="0.25">
      <c r="A35" s="6"/>
      <c r="B35" s="5" t="s">
        <v>71</v>
      </c>
      <c r="C35" s="7"/>
      <c r="D35" s="8" t="s">
        <v>72</v>
      </c>
      <c r="E35" s="9">
        <f>E36</f>
        <v>35000</v>
      </c>
      <c r="F35" s="9">
        <f t="shared" ref="F35:P35" si="15">F36</f>
        <v>35000</v>
      </c>
      <c r="G35" s="9">
        <f t="shared" si="15"/>
        <v>0</v>
      </c>
      <c r="H35" s="9">
        <f t="shared" si="15"/>
        <v>0</v>
      </c>
      <c r="I35" s="9">
        <f t="shared" si="15"/>
        <v>0</v>
      </c>
      <c r="J35" s="9">
        <f t="shared" si="15"/>
        <v>0</v>
      </c>
      <c r="K35" s="9">
        <f t="shared" si="15"/>
        <v>0</v>
      </c>
      <c r="L35" s="9">
        <f t="shared" si="15"/>
        <v>0</v>
      </c>
      <c r="M35" s="9">
        <f t="shared" si="15"/>
        <v>0</v>
      </c>
      <c r="N35" s="9">
        <f t="shared" si="15"/>
        <v>0</v>
      </c>
      <c r="O35" s="9">
        <f t="shared" si="15"/>
        <v>0</v>
      </c>
      <c r="P35" s="9">
        <f t="shared" si="15"/>
        <v>35000</v>
      </c>
    </row>
    <row r="36" spans="1:16" ht="47.25" x14ac:dyDescent="0.25">
      <c r="A36" s="3"/>
      <c r="B36" s="10" t="s">
        <v>73</v>
      </c>
      <c r="C36" s="11" t="s">
        <v>74</v>
      </c>
      <c r="D36" s="12" t="s">
        <v>75</v>
      </c>
      <c r="E36" s="15">
        <v>35000</v>
      </c>
      <c r="F36" s="15">
        <v>35000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35000</v>
      </c>
    </row>
    <row r="37" spans="1:16" x14ac:dyDescent="0.25">
      <c r="A37" s="6"/>
      <c r="B37" s="5" t="s">
        <v>76</v>
      </c>
      <c r="C37" s="7"/>
      <c r="D37" s="8" t="s">
        <v>77</v>
      </c>
      <c r="E37" s="9">
        <f t="shared" ref="E37:P37" si="16">E38+E39+E40+E41</f>
        <v>1815042</v>
      </c>
      <c r="F37" s="9">
        <f t="shared" si="16"/>
        <v>1815042</v>
      </c>
      <c r="G37" s="9">
        <f t="shared" si="16"/>
        <v>76800</v>
      </c>
      <c r="H37" s="9">
        <f t="shared" si="16"/>
        <v>274982</v>
      </c>
      <c r="I37" s="9">
        <f t="shared" si="16"/>
        <v>0</v>
      </c>
      <c r="J37" s="9">
        <f t="shared" si="16"/>
        <v>120000</v>
      </c>
      <c r="K37" s="9">
        <f t="shared" si="16"/>
        <v>0</v>
      </c>
      <c r="L37" s="9">
        <f t="shared" si="16"/>
        <v>0</v>
      </c>
      <c r="M37" s="9">
        <f t="shared" si="16"/>
        <v>0</v>
      </c>
      <c r="N37" s="9">
        <f t="shared" si="16"/>
        <v>120000</v>
      </c>
      <c r="O37" s="9">
        <f t="shared" si="16"/>
        <v>120000</v>
      </c>
      <c r="P37" s="9">
        <f t="shared" si="16"/>
        <v>1935042</v>
      </c>
    </row>
    <row r="38" spans="1:16" x14ac:dyDescent="0.25">
      <c r="A38" s="3"/>
      <c r="B38" s="10" t="s">
        <v>78</v>
      </c>
      <c r="C38" s="11" t="s">
        <v>79</v>
      </c>
      <c r="D38" s="12" t="s">
        <v>80</v>
      </c>
      <c r="E38" s="15">
        <v>191700</v>
      </c>
      <c r="F38" s="15">
        <v>191700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191700</v>
      </c>
    </row>
    <row r="39" spans="1:16" ht="47.25" x14ac:dyDescent="0.25">
      <c r="A39" s="3"/>
      <c r="B39" s="10" t="s">
        <v>81</v>
      </c>
      <c r="C39" s="11" t="s">
        <v>82</v>
      </c>
      <c r="D39" s="12" t="s">
        <v>83</v>
      </c>
      <c r="E39" s="15">
        <f>10000+10000</f>
        <v>20000</v>
      </c>
      <c r="F39" s="15">
        <f>10000+10000</f>
        <v>20000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>10000+10000</f>
        <v>20000</v>
      </c>
    </row>
    <row r="40" spans="1:16" x14ac:dyDescent="0.25">
      <c r="A40" s="3"/>
      <c r="B40" s="10" t="s">
        <v>84</v>
      </c>
      <c r="C40" s="11" t="s">
        <v>85</v>
      </c>
      <c r="D40" s="12" t="s">
        <v>86</v>
      </c>
      <c r="E40" s="15">
        <f>979700+389982</f>
        <v>1369682</v>
      </c>
      <c r="F40" s="15">
        <f>979700+389982</f>
        <v>1369682</v>
      </c>
      <c r="G40" s="15">
        <v>76800</v>
      </c>
      <c r="H40" s="15">
        <f>35000+239982</f>
        <v>274982</v>
      </c>
      <c r="I40" s="15">
        <v>0</v>
      </c>
      <c r="J40" s="15">
        <v>10000</v>
      </c>
      <c r="K40" s="15">
        <v>0</v>
      </c>
      <c r="L40" s="15">
        <v>0</v>
      </c>
      <c r="M40" s="15">
        <v>0</v>
      </c>
      <c r="N40" s="15">
        <v>10000</v>
      </c>
      <c r="O40" s="15">
        <v>10000</v>
      </c>
      <c r="P40" s="15">
        <f>989700+389982</f>
        <v>1379682</v>
      </c>
    </row>
    <row r="41" spans="1:16" x14ac:dyDescent="0.25">
      <c r="A41" s="3"/>
      <c r="B41" s="10" t="s">
        <v>87</v>
      </c>
      <c r="C41" s="11" t="s">
        <v>82</v>
      </c>
      <c r="D41" s="12" t="s">
        <v>88</v>
      </c>
      <c r="E41" s="15">
        <f>65000+168660</f>
        <v>233660</v>
      </c>
      <c r="F41" s="15">
        <f>65000+168660</f>
        <v>233660</v>
      </c>
      <c r="G41" s="15">
        <v>0</v>
      </c>
      <c r="H41" s="15">
        <v>0</v>
      </c>
      <c r="I41" s="15">
        <v>0</v>
      </c>
      <c r="J41" s="15">
        <f>0+110000</f>
        <v>110000</v>
      </c>
      <c r="K41" s="15">
        <v>0</v>
      </c>
      <c r="L41" s="15">
        <v>0</v>
      </c>
      <c r="M41" s="15">
        <v>0</v>
      </c>
      <c r="N41" s="15">
        <f>0+110000</f>
        <v>110000</v>
      </c>
      <c r="O41" s="15">
        <f>0+110000</f>
        <v>110000</v>
      </c>
      <c r="P41" s="15">
        <f>65000+278660</f>
        <v>343660</v>
      </c>
    </row>
    <row r="42" spans="1:16" x14ac:dyDescent="0.25">
      <c r="A42" s="6"/>
      <c r="B42" s="5" t="s">
        <v>89</v>
      </c>
      <c r="C42" s="7"/>
      <c r="D42" s="8" t="s">
        <v>90</v>
      </c>
      <c r="E42" s="9">
        <f>E43</f>
        <v>0</v>
      </c>
      <c r="F42" s="9">
        <f t="shared" ref="F42:P42" si="17">F43</f>
        <v>0</v>
      </c>
      <c r="G42" s="9">
        <f t="shared" si="17"/>
        <v>0</v>
      </c>
      <c r="H42" s="9">
        <f t="shared" si="17"/>
        <v>0</v>
      </c>
      <c r="I42" s="9">
        <f t="shared" si="17"/>
        <v>0</v>
      </c>
      <c r="J42" s="9">
        <f t="shared" si="17"/>
        <v>5420</v>
      </c>
      <c r="K42" s="9">
        <f t="shared" si="17"/>
        <v>5420</v>
      </c>
      <c r="L42" s="9">
        <f t="shared" si="17"/>
        <v>0</v>
      </c>
      <c r="M42" s="9">
        <f t="shared" si="17"/>
        <v>0</v>
      </c>
      <c r="N42" s="9">
        <f t="shared" si="17"/>
        <v>0</v>
      </c>
      <c r="O42" s="9">
        <f t="shared" si="17"/>
        <v>0</v>
      </c>
      <c r="P42" s="9">
        <f t="shared" si="17"/>
        <v>5420</v>
      </c>
    </row>
    <row r="43" spans="1:16" ht="31.5" x14ac:dyDescent="0.25">
      <c r="A43" s="3"/>
      <c r="B43" s="10" t="s">
        <v>91</v>
      </c>
      <c r="C43" s="11" t="s">
        <v>92</v>
      </c>
      <c r="D43" s="12" t="s">
        <v>93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5420</v>
      </c>
      <c r="K43" s="15">
        <v>5420</v>
      </c>
      <c r="L43" s="15">
        <v>0</v>
      </c>
      <c r="M43" s="15">
        <v>0</v>
      </c>
      <c r="N43" s="15">
        <v>0</v>
      </c>
      <c r="O43" s="15">
        <v>0</v>
      </c>
      <c r="P43" s="15">
        <v>5420</v>
      </c>
    </row>
    <row r="44" spans="1:16" x14ac:dyDescent="0.25">
      <c r="A44" s="6"/>
      <c r="B44" s="5" t="s">
        <v>94</v>
      </c>
      <c r="C44" s="7"/>
      <c r="D44" s="9" t="s">
        <v>1</v>
      </c>
      <c r="E44" s="9">
        <f t="shared" ref="E44:P44" si="18">E15+E17+E19+E22+E24+E27+E29+E31+E33+E35+E37+E42</f>
        <v>7780761</v>
      </c>
      <c r="F44" s="9">
        <f t="shared" si="18"/>
        <v>7635761</v>
      </c>
      <c r="G44" s="9">
        <f t="shared" si="18"/>
        <v>1353271</v>
      </c>
      <c r="H44" s="9">
        <f t="shared" si="18"/>
        <v>416703</v>
      </c>
      <c r="I44" s="9">
        <f t="shared" si="18"/>
        <v>145000</v>
      </c>
      <c r="J44" s="9">
        <f t="shared" si="18"/>
        <v>3800856.85</v>
      </c>
      <c r="K44" s="9">
        <f t="shared" si="18"/>
        <v>172271.85</v>
      </c>
      <c r="L44" s="9">
        <f t="shared" si="18"/>
        <v>0</v>
      </c>
      <c r="M44" s="9">
        <f t="shared" si="18"/>
        <v>0</v>
      </c>
      <c r="N44" s="9">
        <f t="shared" si="18"/>
        <v>3628585</v>
      </c>
      <c r="O44" s="9">
        <f t="shared" si="18"/>
        <v>3628585</v>
      </c>
      <c r="P44" s="9">
        <f t="shared" si="18"/>
        <v>11581617.85</v>
      </c>
    </row>
    <row r="47" spans="1:16" x14ac:dyDescent="0.25">
      <c r="B47" s="13" t="s">
        <v>4</v>
      </c>
      <c r="C47" s="14" t="s">
        <v>99</v>
      </c>
      <c r="I47" s="13" t="s">
        <v>95</v>
      </c>
    </row>
  </sheetData>
  <mergeCells count="22">
    <mergeCell ref="A6:P6"/>
    <mergeCell ref="A7:P7"/>
    <mergeCell ref="A9:A12"/>
    <mergeCell ref="B9:B12"/>
    <mergeCell ref="C9:C12"/>
    <mergeCell ref="D9:D12"/>
    <mergeCell ref="E9:I9"/>
    <mergeCell ref="E10:E12"/>
    <mergeCell ref="F10:F12"/>
    <mergeCell ref="G10:H10"/>
    <mergeCell ref="I10:I12"/>
    <mergeCell ref="J9:O9"/>
    <mergeCell ref="J10:J12"/>
    <mergeCell ref="K10:K12"/>
    <mergeCell ref="L10:M10"/>
    <mergeCell ref="L11:L12"/>
    <mergeCell ref="M11:M12"/>
    <mergeCell ref="N10:N12"/>
    <mergeCell ref="O11:O12"/>
    <mergeCell ref="P9:P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видатки в.северинка</vt:lpstr>
      <vt:lpstr>'видатки в.северинка'!Заголовки_для_печати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Пользователь Windows</cp:lastModifiedBy>
  <cp:lastPrinted>2017-07-17T06:58:06Z</cp:lastPrinted>
  <dcterms:created xsi:type="dcterms:W3CDTF">2017-06-12T11:25:28Z</dcterms:created>
  <dcterms:modified xsi:type="dcterms:W3CDTF">2017-07-17T06:59:37Z</dcterms:modified>
</cp:coreProperties>
</file>